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23\"/>
    </mc:Choice>
  </mc:AlternateContent>
  <xr:revisionPtr revIDLastSave="0" documentId="13_ncr:1_{5E8AEFE1-E8FE-443C-AC40-960A5C4FEEB8}" xr6:coauthVersionLast="47" xr6:coauthVersionMax="47" xr10:uidLastSave="{00000000-0000-0000-0000-000000000000}"/>
  <bookViews>
    <workbookView xWindow="2184" yWindow="2256" windowWidth="18108" windowHeight="10920" tabRatio="796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9" i="10" l="1"/>
  <c r="C38" i="10"/>
  <c r="C37" i="10"/>
  <c r="C29" i="10"/>
  <c r="C43" i="10"/>
  <c r="I40" i="10"/>
  <c r="I39" i="10"/>
  <c r="I38" i="10"/>
  <c r="I37" i="10"/>
  <c r="I36" i="10"/>
  <c r="C30" i="10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7" i="2"/>
  <c r="G67" i="2"/>
  <c r="F67" i="2"/>
  <c r="E67" i="2"/>
  <c r="D67" i="2"/>
  <c r="H66" i="2"/>
  <c r="G66" i="2"/>
  <c r="F66" i="2"/>
  <c r="E66" i="2"/>
  <c r="D66" i="2"/>
  <c r="H65" i="2"/>
  <c r="G65" i="2"/>
  <c r="F65" i="2"/>
  <c r="E65" i="2"/>
  <c r="D65" i="2"/>
  <c r="H58" i="2"/>
  <c r="G58" i="2"/>
  <c r="F58" i="2"/>
  <c r="E58" i="2"/>
  <c r="D58" i="2"/>
  <c r="H57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0" i="10" l="1"/>
  <c r="C31" i="10"/>
  <c r="C32" i="10"/>
  <c r="C34" i="10" s="1"/>
  <c r="C42" i="10"/>
  <c r="C44" i="10" s="1"/>
  <c r="C41" i="10"/>
  <c r="C46" i="10" l="1"/>
</calcChain>
</file>

<file path=xl/sharedStrings.xml><?xml version="1.0" encoding="utf-8"?>
<sst xmlns="http://schemas.openxmlformats.org/spreadsheetml/2006/main" count="289" uniqueCount="140">
  <si>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</si>
  <si>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</si>
  <si>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</si>
  <si>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</si>
  <si>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</si>
  <si>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</si>
  <si>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</si>
  <si>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</si>
  <si>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</si>
  <si>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</si>
  <si>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</si>
  <si>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</si>
  <si>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</si>
  <si>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</si>
  <si>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</si>
  <si>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</si>
  <si>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</si>
  <si>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</si>
  <si>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</si>
  <si>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</si>
  <si>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</si>
  <si>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</si>
  <si>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</si>
  <si>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</si>
  <si>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</si>
  <si>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</si>
  <si>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</si>
  <si>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</si>
  <si>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</si>
  <si>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</si>
  <si>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</si>
  <si>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</si>
  <si>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</si>
  <si>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</si>
  <si>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</si>
  <si>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</si>
  <si>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</si>
  <si>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</si>
  <si>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</si>
  <si>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</si>
  <si>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</si>
  <si>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</si>
  <si>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</si>
  <si>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</si>
  <si>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ОСР-556-09-01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</si>
  <si>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</si>
  <si>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</si>
  <si>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</si>
  <si>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</si>
  <si>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</si>
  <si>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</si>
  <si>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</si>
  <si>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</si>
  <si>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</si>
  <si>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</si>
  <si>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</si>
  <si>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</si>
  <si>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</si>
  <si>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ОСР-556-12-01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</si>
  <si>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</si>
  <si>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</si>
  <si>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</si>
  <si>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</si>
  <si>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</si>
  <si>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</si>
  <si>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</si>
  <si>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</si>
  <si>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</si>
  <si>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</si>
  <si>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</si>
  <si>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</si>
  <si>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</si>
  <si>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</si>
  <si>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</si>
  <si>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</si>
  <si>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</si>
  <si>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</si>
  <si>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</si>
  <si>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</si>
  <si>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</si>
  <si>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</si>
  <si>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</si>
  <si>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</si>
  <si>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</si>
  <si>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</si>
  <si>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</si>
  <si>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</si>
  <si>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</si>
  <si>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</si>
  <si>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</si>
  <si>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</si>
  <si>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</si>
  <si>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</si>
  <si>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</si>
  <si>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</si>
  <si>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</si>
  <si>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</si>
  <si>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</si>
  <si>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</si>
  <si>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</si>
  <si>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</si>
  <si>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</si>
  <si>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</si>
  <si>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</si>
  <si>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</si>
  <si>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</si>
  <si>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</si>
  <si>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</si>
  <si>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</si>
  <si>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</si>
  <si>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</si>
  <si>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</si>
  <si>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</si>
  <si>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</si>
  <si>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</si>
  <si>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</si>
  <si>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</si>
  <si>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</si>
  <si>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</si>
  <si>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</si>
  <si>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</si>
  <si>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</si>
  <si>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</si>
  <si>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</si>
  <si>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</si>
  <si>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</si>
  <si>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</si>
  <si>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</si>
  <si>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</si>
  <si>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</si>
  <si>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</si>
  <si>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</si>
  <si>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</si>
  <si>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</si>
  <si>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</si>
  <si>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</si>
  <si>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</si>
  <si>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№27 от 02.02.2024г "ВЭМ"</t>
  </si>
  <si>
    <t>P_0423</t>
  </si>
  <si>
    <t>Реконструкция КТП НЕП 1506 10/0,4/160 кВА с заменой КТП 10/0,4/160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</si>
</sst>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#\ ##0.00000"/>
    <numFmt numFmtId="167" formatCode="#\ ##0.00"/>
    <numFmt numFmtId="168" formatCode="_-* #\ ##0.00\ _₽_-;\-* #\ ##0.00\ _₽_-;_-* &quot;-&quot;??\ _₽_-;_-@_-"/>
    <numFmt numFmtId="169" formatCode="_-* #\ ##0.00_-;\-* #\ ##0.00_-;_-* &quot;-&quot;??_-;_-@_-"/>
    <numFmt numFmtId="170" formatCode="_-* #\ ##0.00000\ _₽_-;\-* #\ ##0.00000\ _₽_-;_-* &quot;-&quot;??\ _₽_-;_-@_-"/>
    <numFmt numFmtId="171" formatCode="_-* #\ ##0.00000\ _₽_-;\-* #\ ##0.00000\ _₽_-;_-* &quot;-&quot;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000_-;\-* #\ ##0.00000000_-;_-* &quot;-&quot;??_-;_-@_-"/>
    <numFmt numFmtId="176" formatCode="#\ 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69" fontId="13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2" applyFont="1" applyAlignment="1">
      <alignment horizontal="right" vertical="center"/>
    </xf>
    <xf numFmtId="0" fontId="13" fillId="0" borderId="0" xfId="2"/>
    <xf numFmtId="0" fontId="1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6" fontId="3" fillId="0" borderId="0" xfId="2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167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8" fontId="15" fillId="0" borderId="1" xfId="3" applyNumberFormat="1" applyFont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13" fillId="3" borderId="0" xfId="2" applyNumberFormat="1" applyFill="1"/>
    <xf numFmtId="2" fontId="15" fillId="2" borderId="0" xfId="4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vertical="center" wrapText="1"/>
    </xf>
    <xf numFmtId="170" fontId="4" fillId="0" borderId="0" xfId="4" applyNumberFormat="1" applyFont="1" applyAlignment="1">
      <alignment vertical="center"/>
    </xf>
    <xf numFmtId="171" fontId="4" fillId="0" borderId="0" xfId="4" applyNumberFormat="1" applyFont="1" applyAlignment="1">
      <alignment vertical="center"/>
    </xf>
    <xf numFmtId="172" fontId="4" fillId="0" borderId="0" xfId="4" applyNumberFormat="1" applyFont="1" applyAlignment="1">
      <alignment vertical="center"/>
    </xf>
    <xf numFmtId="169" fontId="15" fillId="2" borderId="0" xfId="5" applyFont="1" applyFill="1" applyAlignment="1">
      <alignment horizontal="center" vertical="center"/>
    </xf>
    <xf numFmtId="173" fontId="15" fillId="0" borderId="1" xfId="5" applyNumberFormat="1" applyFont="1" applyFill="1" applyBorder="1" applyAlignment="1">
      <alignment vertical="center" wrapText="1"/>
    </xf>
    <xf numFmtId="174" fontId="17" fillId="0" borderId="0" xfId="4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1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71" fontId="17" fillId="0" borderId="0" xfId="4" applyNumberFormat="1" applyFont="1" applyAlignment="1">
      <alignment vertical="center"/>
    </xf>
    <xf numFmtId="167" fontId="4" fillId="0" borderId="0" xfId="4" applyNumberFormat="1" applyFont="1" applyAlignment="1">
      <alignment vertical="center"/>
    </xf>
    <xf numFmtId="175" fontId="15" fillId="2" borderId="0" xfId="5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horizontal="center" vertical="center" wrapText="1"/>
    </xf>
    <xf numFmtId="173" fontId="15" fillId="0" borderId="1" xfId="5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69" fontId="16" fillId="0" borderId="1" xfId="5" applyFont="1" applyFill="1" applyBorder="1" applyAlignment="1">
      <alignment horizontal="center" vertical="center" wrapText="1"/>
    </xf>
    <xf numFmtId="176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4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6">
    <cellStyle name="Normal" xfId="3" xr:uid="{7442351C-CC61-48A6-BF01-11F37383553F}"/>
    <cellStyle name="Обычный" xfId="0" builtinId="0"/>
    <cellStyle name="Обычный 2" xfId="2" xr:uid="{622DDB63-843B-46D2-8859-694B11AF1DE0}"/>
    <cellStyle name="Обычный 2 2" xfId="4" xr:uid="{4BD4DAC6-C476-491C-BD3E-F2814E09FD3F}"/>
    <cellStyle name="Процентный" xfId="1" builtinId="5"/>
    <cellStyle name="Финансовый 2" xfId="5" xr:uid="{5C71872D-81DE-4D50-9F22-CC60FB7F5AC2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E6157-CCB6-4AC4-92AE-974E7580FAC4}">
  <dimension ref="A1:I48"/>
  <sheetViews>
    <sheetView tabSelected="1" topLeftCell="A25" zoomScale="90" zoomScaleNormal="90" workbookViewId="0">
      <selection activeCell="A19" sqref="A19:C19"/>
    </sheetView>
  </sheetViews>
  <sheetFormatPr defaultColWidth="9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5.44140625" style="50" customWidth="1"/>
    <col min="5" max="8" width="9" style="50"/>
    <col min="9" max="9" width="15.109375" style="50" customWidth="1"/>
    <col min="10" max="16384" width="9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90" t="s">
        <v>0</v>
      </c>
      <c r="B12" s="90"/>
      <c r="C12" s="90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1" t="s">
        <v>138</v>
      </c>
      <c r="B16" s="91"/>
      <c r="C16" s="91"/>
    </row>
    <row r="17" spans="1:9" ht="15.75" customHeight="1" x14ac:dyDescent="0.3">
      <c r="A17" s="92" t="s">
        <v>1</v>
      </c>
      <c r="B17" s="92"/>
      <c r="C17" s="92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3" t="s">
        <v>139</v>
      </c>
      <c r="B19" s="93"/>
      <c r="C19" s="93"/>
    </row>
    <row r="20" spans="1:9" ht="15.75" customHeight="1" x14ac:dyDescent="0.3">
      <c r="A20" s="92" t="s">
        <v>2</v>
      </c>
      <c r="B20" s="92"/>
      <c r="C20" s="92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120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87" t="s">
        <v>121</v>
      </c>
      <c r="B25" s="88"/>
      <c r="C25" s="89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122</v>
      </c>
      <c r="C26" s="58"/>
      <c r="D26" s="55"/>
      <c r="E26" s="55"/>
      <c r="F26" s="55"/>
      <c r="G26" s="56"/>
      <c r="H26" s="56" t="s">
        <v>123</v>
      </c>
      <c r="I26" s="56"/>
    </row>
    <row r="27" spans="1:9" ht="15.75" customHeight="1" x14ac:dyDescent="0.3">
      <c r="A27" s="59" t="s">
        <v>5</v>
      </c>
      <c r="B27" s="57" t="s">
        <v>124</v>
      </c>
      <c r="C27" s="60">
        <v>0</v>
      </c>
      <c r="D27" s="61"/>
      <c r="E27" s="61"/>
      <c r="F27" s="61"/>
      <c r="G27" s="62" t="s">
        <v>125</v>
      </c>
      <c r="H27" s="62" t="s">
        <v>126</v>
      </c>
      <c r="I27" s="62" t="s">
        <v>127</v>
      </c>
    </row>
    <row r="28" spans="1:9" ht="15.75" customHeight="1" x14ac:dyDescent="0.3">
      <c r="A28" s="59" t="s">
        <v>6</v>
      </c>
      <c r="B28" s="57" t="s">
        <v>128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129</v>
      </c>
      <c r="C29" s="66">
        <f>ССР!G62*1.2</f>
        <v>405.32666947519203</v>
      </c>
      <c r="D29" s="61"/>
      <c r="E29" s="61"/>
      <c r="F29" s="61"/>
      <c r="G29" s="63">
        <v>2020</v>
      </c>
      <c r="H29" s="64">
        <v>105.561885224957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405.32666947519203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130</v>
      </c>
      <c r="C31" s="66">
        <f>C30-ROUND(C30/1.2,5)</f>
        <v>67.55444947519203</v>
      </c>
      <c r="D31" s="61"/>
      <c r="E31" s="68"/>
      <c r="F31" s="61"/>
      <c r="G31" s="63">
        <v>2022</v>
      </c>
      <c r="H31" s="64">
        <v>114.63142733059399</v>
      </c>
      <c r="I31" s="70"/>
    </row>
    <row r="32" spans="1:9" ht="15.6" x14ac:dyDescent="0.3">
      <c r="A32" s="54">
        <v>3</v>
      </c>
      <c r="B32" s="57" t="s">
        <v>131</v>
      </c>
      <c r="C32" s="71">
        <f>C30*I37</f>
        <v>448.50793483578616</v>
      </c>
      <c r="D32" s="61"/>
      <c r="E32" s="72"/>
      <c r="F32" s="73"/>
      <c r="G32" s="74">
        <v>2023</v>
      </c>
      <c r="H32" s="64">
        <v>109.096466260827</v>
      </c>
      <c r="I32" s="70"/>
    </row>
    <row r="33" spans="1:9" ht="15.6" x14ac:dyDescent="0.3">
      <c r="A33" s="54"/>
      <c r="B33" s="57" t="s">
        <v>132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133</v>
      </c>
      <c r="C34" s="71">
        <f>C32*C33</f>
        <v>300.50031633997673</v>
      </c>
      <c r="D34" s="61"/>
      <c r="E34" s="72"/>
      <c r="F34" s="73"/>
      <c r="G34" s="74"/>
      <c r="H34" s="64"/>
      <c r="I34" s="70"/>
    </row>
    <row r="35" spans="1:9" ht="15.6" x14ac:dyDescent="0.3">
      <c r="A35" s="87" t="s">
        <v>134</v>
      </c>
      <c r="B35" s="88"/>
      <c r="C35" s="89"/>
      <c r="D35" s="55"/>
      <c r="E35" s="75"/>
      <c r="F35" s="76"/>
      <c r="G35" s="63">
        <v>2024</v>
      </c>
      <c r="H35" s="64">
        <v>109.113503262205</v>
      </c>
      <c r="I35" s="70"/>
    </row>
    <row r="36" spans="1:9" ht="15.6" x14ac:dyDescent="0.3">
      <c r="A36" s="54">
        <v>1</v>
      </c>
      <c r="B36" s="57" t="s">
        <v>122</v>
      </c>
      <c r="C36" s="58"/>
      <c r="D36" s="55"/>
      <c r="E36" s="77"/>
      <c r="F36" s="78"/>
      <c r="G36" s="63">
        <v>2025</v>
      </c>
      <c r="H36" s="64">
        <v>107.81631706396399</v>
      </c>
      <c r="I36" s="79">
        <f>(H36+100)/200</f>
        <v>1.0390815853198199</v>
      </c>
    </row>
    <row r="37" spans="1:9" ht="15.6" x14ac:dyDescent="0.3">
      <c r="A37" s="59" t="s">
        <v>5</v>
      </c>
      <c r="B37" s="57" t="s">
        <v>124</v>
      </c>
      <c r="C37" s="80">
        <f>ССР!D71+ССР!E71</f>
        <v>669.44469744623893</v>
      </c>
      <c r="D37" s="61"/>
      <c r="E37" s="77"/>
      <c r="F37" s="61"/>
      <c r="G37" s="63">
        <v>2026</v>
      </c>
      <c r="H37" s="64">
        <v>105.262896868962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128</v>
      </c>
      <c r="C38" s="80">
        <f>ССР!F71</f>
        <v>3312.8873389222999</v>
      </c>
      <c r="D38" s="61"/>
      <c r="E38" s="77"/>
      <c r="F38" s="61"/>
      <c r="G38" s="63">
        <v>2027</v>
      </c>
      <c r="H38" s="64">
        <v>104.420897989339</v>
      </c>
      <c r="I38" s="79">
        <f>(H38+100)/200*H37/100*H36/100</f>
        <v>1.1599922999352283</v>
      </c>
    </row>
    <row r="39" spans="1:9" ht="15.6" x14ac:dyDescent="0.3">
      <c r="A39" s="59" t="s">
        <v>7</v>
      </c>
      <c r="B39" s="57" t="s">
        <v>129</v>
      </c>
      <c r="C39" s="80">
        <f>ССР!G71-'Сводка затрат '!C30</f>
        <v>147.70212582541797</v>
      </c>
      <c r="D39" s="61"/>
      <c r="E39" s="77"/>
      <c r="F39" s="61"/>
      <c r="G39" s="63">
        <v>2028</v>
      </c>
      <c r="H39" s="64">
        <v>104.420897989339</v>
      </c>
      <c r="I39" s="79">
        <f>(H39+100)/200*H38/100*H37/100*H36/100</f>
        <v>1.2112743761995519</v>
      </c>
    </row>
    <row r="40" spans="1:9" ht="15.6" x14ac:dyDescent="0.3">
      <c r="A40" s="54">
        <v>2</v>
      </c>
      <c r="B40" s="57" t="s">
        <v>8</v>
      </c>
      <c r="C40" s="80">
        <f>C37+C38+C39</f>
        <v>4130.0341621939569</v>
      </c>
      <c r="D40" s="67"/>
      <c r="E40" s="72"/>
      <c r="F40" s="73"/>
      <c r="G40" s="63">
        <v>2029</v>
      </c>
      <c r="H40" s="64">
        <v>104.420897989339</v>
      </c>
      <c r="I40" s="79">
        <f>(H40+100)/200*H39/100*H38/100*H37/100*H36/100</f>
        <v>1.2648235807423363</v>
      </c>
    </row>
    <row r="41" spans="1:9" ht="15.6" x14ac:dyDescent="0.3">
      <c r="A41" s="59" t="s">
        <v>9</v>
      </c>
      <c r="B41" s="57" t="s">
        <v>130</v>
      </c>
      <c r="C41" s="66">
        <f>C40-ROUND(C40/1.2,5)</f>
        <v>688.33902219395713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131</v>
      </c>
      <c r="C42" s="81">
        <f>C40*I38</f>
        <v>4790.8078266144321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132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133</v>
      </c>
      <c r="C44" s="71">
        <f>C42*C43</f>
        <v>3209.8412438316695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0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135</v>
      </c>
      <c r="C46" s="83">
        <f>C34+C44</f>
        <v>3510.3415601716461</v>
      </c>
      <c r="D46" s="61"/>
      <c r="E46" s="72"/>
      <c r="F46" s="73"/>
      <c r="G46" s="55"/>
      <c r="H46" s="55"/>
      <c r="I46" s="84"/>
    </row>
    <row r="47" spans="1:9" ht="15.6" x14ac:dyDescent="0.3">
      <c r="A47" s="56"/>
      <c r="B47" s="56"/>
      <c r="C47" s="56"/>
      <c r="D47" s="84"/>
      <c r="E47" s="55"/>
      <c r="F47" s="78"/>
      <c r="G47" s="55"/>
      <c r="H47" s="55"/>
      <c r="I47" s="55"/>
    </row>
    <row r="48" spans="1:9" ht="15.6" x14ac:dyDescent="0.3">
      <c r="A48" s="85" t="s">
        <v>136</v>
      </c>
      <c r="B48" s="56"/>
      <c r="C48" s="56"/>
      <c r="D48" s="55"/>
      <c r="E48" s="86"/>
      <c r="F48" s="55"/>
      <c r="G48" s="55"/>
      <c r="H48" s="55"/>
      <c r="I48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A13" sqref="A13:H13"/>
    </sheetView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4" t="s">
        <v>139</v>
      </c>
      <c r="B13" s="94"/>
      <c r="C13" s="94"/>
      <c r="D13" s="94"/>
      <c r="E13" s="94"/>
      <c r="F13" s="94"/>
      <c r="G13" s="94"/>
      <c r="H13" s="94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5" t="s">
        <v>3</v>
      </c>
      <c r="B18" s="95" t="s">
        <v>12</v>
      </c>
      <c r="C18" s="95" t="s">
        <v>13</v>
      </c>
      <c r="D18" s="96" t="s">
        <v>14</v>
      </c>
      <c r="E18" s="97"/>
      <c r="F18" s="97"/>
      <c r="G18" s="97"/>
      <c r="H18" s="98"/>
    </row>
    <row r="19" spans="1:8" ht="85.05" customHeight="1" x14ac:dyDescent="0.3">
      <c r="A19" s="95"/>
      <c r="B19" s="95"/>
      <c r="C19" s="95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23</v>
      </c>
      <c r="C25" s="32" t="s">
        <v>24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>
        <v>2</v>
      </c>
      <c r="B26" s="6" t="s">
        <v>23</v>
      </c>
      <c r="C26" s="32" t="s">
        <v>25</v>
      </c>
      <c r="D26" s="20">
        <v>22.319061668610001</v>
      </c>
      <c r="E26" s="20">
        <v>0</v>
      </c>
      <c r="F26" s="20">
        <v>0</v>
      </c>
      <c r="G26" s="20">
        <v>0</v>
      </c>
      <c r="H26" s="20">
        <v>22.319061668610001</v>
      </c>
    </row>
    <row r="27" spans="1:8" ht="16.95" customHeight="1" x14ac:dyDescent="0.3">
      <c r="A27" s="6"/>
      <c r="B27" s="9"/>
      <c r="C27" s="9" t="s">
        <v>26</v>
      </c>
      <c r="D27" s="20">
        <v>502.84401868506001</v>
      </c>
      <c r="E27" s="20">
        <v>16.879858954664002</v>
      </c>
      <c r="F27" s="20">
        <v>2680.3295622349001</v>
      </c>
      <c r="G27" s="20">
        <v>0</v>
      </c>
      <c r="H27" s="20">
        <v>3200.0534398745999</v>
      </c>
    </row>
    <row r="28" spans="1:8" ht="16.95" customHeight="1" x14ac:dyDescent="0.3">
      <c r="A28" s="6"/>
      <c r="B28" s="9"/>
      <c r="C28" s="10" t="s">
        <v>27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28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29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30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31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32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33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34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35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36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37</v>
      </c>
      <c r="D43" s="20">
        <v>502.84401868506001</v>
      </c>
      <c r="E43" s="20">
        <v>16.879858954664002</v>
      </c>
      <c r="F43" s="20">
        <v>2680.3295622349001</v>
      </c>
      <c r="G43" s="20">
        <v>0</v>
      </c>
      <c r="H43" s="20">
        <v>3200.0534398745999</v>
      </c>
    </row>
    <row r="44" spans="1:8" ht="16.95" customHeight="1" x14ac:dyDescent="0.3">
      <c r="A44" s="6"/>
      <c r="B44" s="9"/>
      <c r="C44" s="10" t="s">
        <v>38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39</v>
      </c>
      <c r="C45" s="32" t="s">
        <v>40</v>
      </c>
      <c r="D45" s="20">
        <v>10.056880373701</v>
      </c>
      <c r="E45" s="20">
        <v>0.33759717909328002</v>
      </c>
      <c r="F45" s="20">
        <v>0</v>
      </c>
      <c r="G45" s="20">
        <v>0</v>
      </c>
      <c r="H45" s="20">
        <v>10.394477552793999</v>
      </c>
    </row>
    <row r="46" spans="1:8" ht="16.95" customHeight="1" x14ac:dyDescent="0.3">
      <c r="A46" s="6"/>
      <c r="B46" s="9"/>
      <c r="C46" s="9" t="s">
        <v>41</v>
      </c>
      <c r="D46" s="20">
        <v>10.056880373701</v>
      </c>
      <c r="E46" s="20">
        <v>0.33759717909328002</v>
      </c>
      <c r="F46" s="20">
        <v>0</v>
      </c>
      <c r="G46" s="20">
        <v>0</v>
      </c>
      <c r="H46" s="20">
        <v>10.394477552793999</v>
      </c>
    </row>
    <row r="47" spans="1:8" ht="16.95" customHeight="1" x14ac:dyDescent="0.3">
      <c r="A47" s="6"/>
      <c r="B47" s="9"/>
      <c r="C47" s="9" t="s">
        <v>42</v>
      </c>
      <c r="D47" s="20">
        <v>512.90089905876005</v>
      </c>
      <c r="E47" s="20">
        <v>17.217456133757</v>
      </c>
      <c r="F47" s="20">
        <v>2680.3295622349001</v>
      </c>
      <c r="G47" s="20">
        <v>0</v>
      </c>
      <c r="H47" s="20">
        <v>3210.4479174274002</v>
      </c>
    </row>
    <row r="48" spans="1:8" ht="16.95" customHeight="1" x14ac:dyDescent="0.3">
      <c r="A48" s="6"/>
      <c r="B48" s="9"/>
      <c r="C48" s="9" t="s">
        <v>43</v>
      </c>
      <c r="D48" s="20"/>
      <c r="E48" s="20"/>
      <c r="F48" s="20"/>
      <c r="G48" s="20"/>
      <c r="H48" s="20"/>
    </row>
    <row r="49" spans="1:8" ht="31.2" x14ac:dyDescent="0.3">
      <c r="A49" s="6">
        <v>4</v>
      </c>
      <c r="B49" s="6" t="s">
        <v>44</v>
      </c>
      <c r="C49" s="7" t="s">
        <v>24</v>
      </c>
      <c r="D49" s="20">
        <v>0</v>
      </c>
      <c r="E49" s="20">
        <v>0</v>
      </c>
      <c r="F49" s="20">
        <v>0</v>
      </c>
      <c r="G49" s="20">
        <v>80.853105917297995</v>
      </c>
      <c r="H49" s="20">
        <v>80.853105917297995</v>
      </c>
    </row>
    <row r="50" spans="1:8" ht="31.2" x14ac:dyDescent="0.3">
      <c r="A50" s="6">
        <v>5</v>
      </c>
      <c r="B50" s="6" t="s">
        <v>65</v>
      </c>
      <c r="C50" s="7" t="s">
        <v>67</v>
      </c>
      <c r="D50" s="20">
        <v>11.129949509575001</v>
      </c>
      <c r="E50" s="20">
        <v>0.37361879810253001</v>
      </c>
      <c r="F50" s="20">
        <v>0</v>
      </c>
      <c r="G50" s="20">
        <v>0</v>
      </c>
      <c r="H50" s="20">
        <v>11.503568307678</v>
      </c>
    </row>
    <row r="51" spans="1:8" x14ac:dyDescent="0.3">
      <c r="A51" s="6">
        <v>6</v>
      </c>
      <c r="B51" s="6" t="s">
        <v>66</v>
      </c>
      <c r="C51" s="7" t="s">
        <v>68</v>
      </c>
      <c r="D51" s="20">
        <v>0</v>
      </c>
      <c r="E51" s="20">
        <v>0</v>
      </c>
      <c r="F51" s="20">
        <v>0</v>
      </c>
      <c r="G51" s="20">
        <v>11.503568307678</v>
      </c>
      <c r="H51" s="20">
        <v>11.503568307678</v>
      </c>
    </row>
    <row r="52" spans="1:8" x14ac:dyDescent="0.3">
      <c r="A52" s="6">
        <v>7</v>
      </c>
      <c r="B52" s="6"/>
      <c r="C52" s="7" t="s">
        <v>69</v>
      </c>
      <c r="D52" s="20">
        <v>0</v>
      </c>
      <c r="E52" s="20">
        <v>0</v>
      </c>
      <c r="F52" s="20">
        <v>0</v>
      </c>
      <c r="G52" s="20">
        <v>10.04935365045</v>
      </c>
      <c r="H52" s="20">
        <v>10.04935365045</v>
      </c>
    </row>
    <row r="53" spans="1:8" x14ac:dyDescent="0.3">
      <c r="A53" s="6">
        <v>8</v>
      </c>
      <c r="B53" s="6"/>
      <c r="C53" s="7" t="s">
        <v>70</v>
      </c>
      <c r="D53" s="20">
        <v>0</v>
      </c>
      <c r="E53" s="20">
        <v>0</v>
      </c>
      <c r="F53" s="20">
        <v>0</v>
      </c>
      <c r="G53" s="20">
        <v>7.2560479669370004</v>
      </c>
      <c r="H53" s="20">
        <v>7.2560479669370004</v>
      </c>
    </row>
    <row r="54" spans="1:8" ht="16.95" customHeight="1" x14ac:dyDescent="0.3">
      <c r="A54" s="6"/>
      <c r="B54" s="9"/>
      <c r="C54" s="9" t="s">
        <v>64</v>
      </c>
      <c r="D54" s="20">
        <v>11.129949509575001</v>
      </c>
      <c r="E54" s="20">
        <v>0.37361879810253001</v>
      </c>
      <c r="F54" s="20">
        <v>0</v>
      </c>
      <c r="G54" s="20">
        <v>109.66207584236</v>
      </c>
      <c r="H54" s="20">
        <v>121.16564415003999</v>
      </c>
    </row>
    <row r="55" spans="1:8" ht="16.95" customHeight="1" x14ac:dyDescent="0.3">
      <c r="A55" s="6"/>
      <c r="B55" s="9"/>
      <c r="C55" s="9" t="s">
        <v>63</v>
      </c>
      <c r="D55" s="20">
        <v>524.03084856834005</v>
      </c>
      <c r="E55" s="20">
        <v>17.59107493186</v>
      </c>
      <c r="F55" s="20">
        <v>2680.3295622349001</v>
      </c>
      <c r="G55" s="20">
        <v>109.66207584236</v>
      </c>
      <c r="H55" s="20">
        <v>3331.6135615775001</v>
      </c>
    </row>
    <row r="56" spans="1:8" ht="16.95" customHeight="1" x14ac:dyDescent="0.3">
      <c r="A56" s="6"/>
      <c r="B56" s="9"/>
      <c r="C56" s="9" t="s">
        <v>62</v>
      </c>
      <c r="D56" s="20"/>
      <c r="E56" s="20"/>
      <c r="F56" s="20"/>
      <c r="G56" s="20"/>
      <c r="H56" s="20"/>
    </row>
    <row r="57" spans="1:8" x14ac:dyDescent="0.3">
      <c r="A57" s="6"/>
      <c r="B57" s="6"/>
      <c r="C57" s="7"/>
      <c r="D57" s="20"/>
      <c r="E57" s="20"/>
      <c r="F57" s="20"/>
      <c r="G57" s="20"/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f>SUM(D57:D57)</f>
        <v>0</v>
      </c>
      <c r="E58" s="20">
        <f>SUM(E57:E57)</f>
        <v>0</v>
      </c>
      <c r="F58" s="20">
        <f>SUM(F57:F57)</f>
        <v>0</v>
      </c>
      <c r="G58" s="20">
        <f>SUM(G57:G57)</f>
        <v>0</v>
      </c>
      <c r="H58" s="20">
        <f>SUM(D58:G58)</f>
        <v>0</v>
      </c>
    </row>
    <row r="59" spans="1:8" ht="16.95" customHeight="1" x14ac:dyDescent="0.3">
      <c r="A59" s="6"/>
      <c r="B59" s="9"/>
      <c r="C59" s="9" t="s">
        <v>60</v>
      </c>
      <c r="D59" s="20">
        <v>524.03084856834005</v>
      </c>
      <c r="E59" s="20">
        <v>17.59107493186</v>
      </c>
      <c r="F59" s="20">
        <v>2680.3295622349001</v>
      </c>
      <c r="G59" s="20">
        <v>109.66207584236</v>
      </c>
      <c r="H59" s="20">
        <v>3331.6135615775001</v>
      </c>
    </row>
    <row r="60" spans="1:8" ht="153" customHeight="1" x14ac:dyDescent="0.3">
      <c r="A60" s="6"/>
      <c r="B60" s="9"/>
      <c r="C60" s="9" t="s">
        <v>59</v>
      </c>
      <c r="D60" s="20"/>
      <c r="E60" s="20"/>
      <c r="F60" s="20"/>
      <c r="G60" s="20"/>
      <c r="H60" s="20"/>
    </row>
    <row r="61" spans="1:8" x14ac:dyDescent="0.3">
      <c r="A61" s="6">
        <v>9</v>
      </c>
      <c r="B61" s="6" t="s">
        <v>58</v>
      </c>
      <c r="C61" s="7" t="s">
        <v>57</v>
      </c>
      <c r="D61" s="20">
        <v>0</v>
      </c>
      <c r="E61" s="20">
        <v>0</v>
      </c>
      <c r="F61" s="20">
        <v>0</v>
      </c>
      <c r="G61" s="20">
        <v>337.77222456266003</v>
      </c>
      <c r="H61" s="20">
        <v>337.77222456266003</v>
      </c>
    </row>
    <row r="62" spans="1:8" ht="16.95" customHeight="1" x14ac:dyDescent="0.3">
      <c r="A62" s="6"/>
      <c r="B62" s="9"/>
      <c r="C62" s="9" t="s">
        <v>56</v>
      </c>
      <c r="D62" s="20">
        <v>0</v>
      </c>
      <c r="E62" s="20">
        <v>0</v>
      </c>
      <c r="F62" s="20">
        <v>0</v>
      </c>
      <c r="G62" s="20">
        <v>337.77222456266003</v>
      </c>
      <c r="H62" s="20">
        <v>337.77222456266003</v>
      </c>
    </row>
    <row r="63" spans="1:8" ht="16.95" customHeight="1" x14ac:dyDescent="0.3">
      <c r="A63" s="6"/>
      <c r="B63" s="9"/>
      <c r="C63" s="9" t="s">
        <v>55</v>
      </c>
      <c r="D63" s="20">
        <v>524.03084856834005</v>
      </c>
      <c r="E63" s="20">
        <v>17.59107493186</v>
      </c>
      <c r="F63" s="20">
        <v>2680.3295622349001</v>
      </c>
      <c r="G63" s="20">
        <v>447.43430040503</v>
      </c>
      <c r="H63" s="20">
        <v>3669.3857861401002</v>
      </c>
    </row>
    <row r="64" spans="1:8" ht="16.95" customHeight="1" x14ac:dyDescent="0.3">
      <c r="A64" s="6"/>
      <c r="B64" s="9"/>
      <c r="C64" s="9" t="s">
        <v>54</v>
      </c>
      <c r="D64" s="20"/>
      <c r="E64" s="20"/>
      <c r="F64" s="20"/>
      <c r="G64" s="20"/>
      <c r="H64" s="20"/>
    </row>
    <row r="65" spans="1:8" ht="34.049999999999997" customHeight="1" x14ac:dyDescent="0.3">
      <c r="A65" s="6">
        <v>10</v>
      </c>
      <c r="B65" s="6" t="s">
        <v>53</v>
      </c>
      <c r="C65" s="7" t="s">
        <v>52</v>
      </c>
      <c r="D65" s="20">
        <f>D63 * 3%</f>
        <v>15.720925457050001</v>
      </c>
      <c r="E65" s="20">
        <f>E63 * 3%</f>
        <v>0.52773224795578999</v>
      </c>
      <c r="F65" s="20">
        <f>F63 * 3%</f>
        <v>80.409886867047007</v>
      </c>
      <c r="G65" s="20">
        <f>G63 * 3%</f>
        <v>13.423029012151</v>
      </c>
      <c r="H65" s="20">
        <f>SUM(D65:G65)</f>
        <v>110.0815735842</v>
      </c>
    </row>
    <row r="66" spans="1:8" ht="16.95" customHeight="1" x14ac:dyDescent="0.3">
      <c r="A66" s="6"/>
      <c r="B66" s="9"/>
      <c r="C66" s="9" t="s">
        <v>51</v>
      </c>
      <c r="D66" s="20">
        <f>D65</f>
        <v>15.720925457050001</v>
      </c>
      <c r="E66" s="20">
        <f>E65</f>
        <v>0.52773224795578999</v>
      </c>
      <c r="F66" s="20">
        <f>F65</f>
        <v>80.409886867047007</v>
      </c>
      <c r="G66" s="20">
        <f>G65</f>
        <v>13.423029012151</v>
      </c>
      <c r="H66" s="20">
        <f>SUM(D66:G66)</f>
        <v>110.0815735842</v>
      </c>
    </row>
    <row r="67" spans="1:8" ht="16.95" customHeight="1" x14ac:dyDescent="0.3">
      <c r="A67" s="6"/>
      <c r="B67" s="9"/>
      <c r="C67" s="9" t="s">
        <v>50</v>
      </c>
      <c r="D67" s="20">
        <f>D66 + D63</f>
        <v>539.75177402538998</v>
      </c>
      <c r="E67" s="20">
        <f>E66 + E63</f>
        <v>18.118807179815999</v>
      </c>
      <c r="F67" s="20">
        <f>F66 + F63</f>
        <v>2760.7394491018999</v>
      </c>
      <c r="G67" s="20">
        <f>G66 + G63</f>
        <v>460.85732941717998</v>
      </c>
      <c r="H67" s="20">
        <f>SUM(D67:G67)</f>
        <v>3779.4673597243</v>
      </c>
    </row>
    <row r="68" spans="1:8" ht="16.95" customHeight="1" x14ac:dyDescent="0.3">
      <c r="A68" s="6"/>
      <c r="B68" s="9"/>
      <c r="C68" s="9" t="s">
        <v>49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48</v>
      </c>
      <c r="C69" s="7" t="s">
        <v>47</v>
      </c>
      <c r="D69" s="20">
        <f>D67 * 20%</f>
        <v>107.95035480508</v>
      </c>
      <c r="E69" s="20">
        <f>E67 * 20%</f>
        <v>3.6237614359630999</v>
      </c>
      <c r="F69" s="20">
        <f>F67 * 20%</f>
        <v>552.14788982038999</v>
      </c>
      <c r="G69" s="20">
        <f>G67 * 20%</f>
        <v>92.171465883435005</v>
      </c>
      <c r="H69" s="20">
        <f>SUM(D69:G69)</f>
        <v>755.89347194487004</v>
      </c>
    </row>
    <row r="70" spans="1:8" ht="16.95" customHeight="1" x14ac:dyDescent="0.3">
      <c r="A70" s="6"/>
      <c r="B70" s="9"/>
      <c r="C70" s="9" t="s">
        <v>46</v>
      </c>
      <c r="D70" s="20">
        <f>D69</f>
        <v>107.95035480508</v>
      </c>
      <c r="E70" s="20">
        <f>E69</f>
        <v>3.6237614359630999</v>
      </c>
      <c r="F70" s="20">
        <f>F69</f>
        <v>552.14788982038999</v>
      </c>
      <c r="G70" s="20">
        <f>G69</f>
        <v>92.171465883435005</v>
      </c>
      <c r="H70" s="20">
        <f>SUM(D70:G70)</f>
        <v>755.89347194487004</v>
      </c>
    </row>
    <row r="71" spans="1:8" ht="16.95" customHeight="1" x14ac:dyDescent="0.3">
      <c r="A71" s="6"/>
      <c r="B71" s="9"/>
      <c r="C71" s="9" t="s">
        <v>45</v>
      </c>
      <c r="D71" s="20">
        <f>D70 + D67</f>
        <v>647.70212883045997</v>
      </c>
      <c r="E71" s="20">
        <f>E70 + E67</f>
        <v>21.742568615779</v>
      </c>
      <c r="F71" s="20">
        <f>F70 + F67</f>
        <v>3312.8873389222999</v>
      </c>
      <c r="G71" s="20">
        <f>G70 + G67</f>
        <v>553.02879530061</v>
      </c>
      <c r="H71" s="20">
        <f>SUM(D71:G71)</f>
        <v>4535.3608316691998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24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77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78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82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84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25</v>
      </c>
      <c r="D13" s="19">
        <v>20.454903381643</v>
      </c>
      <c r="E13" s="19">
        <v>0</v>
      </c>
      <c r="F13" s="19">
        <v>0</v>
      </c>
      <c r="G13" s="19">
        <v>0</v>
      </c>
      <c r="H13" s="19">
        <v>20.454903381643</v>
      </c>
      <c r="J13" s="5"/>
    </row>
    <row r="14" spans="1:14" ht="16.95" customHeight="1" x14ac:dyDescent="0.3">
      <c r="A14" s="6"/>
      <c r="B14" s="9"/>
      <c r="C14" s="9" t="s">
        <v>78</v>
      </c>
      <c r="D14" s="19">
        <v>20.454903381643</v>
      </c>
      <c r="E14" s="19">
        <v>0</v>
      </c>
      <c r="F14" s="19">
        <v>0</v>
      </c>
      <c r="G14" s="19">
        <v>0</v>
      </c>
      <c r="H14" s="19">
        <v>20.454903381643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84</v>
      </c>
      <c r="D13" s="19">
        <v>0</v>
      </c>
      <c r="E13" s="19">
        <v>0</v>
      </c>
      <c r="F13" s="19">
        <v>0</v>
      </c>
      <c r="G13" s="19">
        <v>93927.826086956004</v>
      </c>
      <c r="H13" s="19">
        <v>93927.826086956004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93927.826086956004</v>
      </c>
      <c r="H14" s="19">
        <v>93927.826086956004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0"/>
  <sheetViews>
    <sheetView zoomScale="75" zoomScaleNormal="87" workbookViewId="0">
      <selection activeCell="C13" sqref="C13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87</v>
      </c>
      <c r="B1" s="36" t="s">
        <v>88</v>
      </c>
      <c r="C1" s="36" t="s">
        <v>89</v>
      </c>
      <c r="D1" s="36" t="s">
        <v>90</v>
      </c>
      <c r="E1" s="36" t="s">
        <v>91</v>
      </c>
      <c r="F1" s="36" t="s">
        <v>92</v>
      </c>
      <c r="G1" s="36" t="s">
        <v>93</v>
      </c>
      <c r="H1" s="36" t="s">
        <v>94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75.599999999999994" customHeight="1" x14ac:dyDescent="0.3">
      <c r="A3" s="99" t="s">
        <v>24</v>
      </c>
      <c r="B3" s="100"/>
      <c r="C3" s="44"/>
      <c r="D3" s="42">
        <v>2912.319</v>
      </c>
      <c r="E3" s="40"/>
      <c r="F3" s="40"/>
      <c r="G3" s="40"/>
      <c r="H3" s="47"/>
    </row>
    <row r="4" spans="1:8" x14ac:dyDescent="0.3">
      <c r="A4" s="101" t="s">
        <v>95</v>
      </c>
      <c r="B4" s="41" t="s">
        <v>96</v>
      </c>
      <c r="C4" s="44"/>
      <c r="D4" s="42">
        <v>440.38900000000001</v>
      </c>
      <c r="E4" s="40"/>
      <c r="F4" s="40"/>
      <c r="G4" s="40"/>
      <c r="H4" s="47"/>
    </row>
    <row r="5" spans="1:8" x14ac:dyDescent="0.3">
      <c r="A5" s="101"/>
      <c r="B5" s="41" t="s">
        <v>97</v>
      </c>
      <c r="C5" s="36"/>
      <c r="D5" s="42">
        <v>15.47</v>
      </c>
      <c r="E5" s="40"/>
      <c r="F5" s="40"/>
      <c r="G5" s="40"/>
      <c r="H5" s="46"/>
    </row>
    <row r="6" spans="1:8" x14ac:dyDescent="0.3">
      <c r="A6" s="102"/>
      <c r="B6" s="41" t="s">
        <v>98</v>
      </c>
      <c r="C6" s="36"/>
      <c r="D6" s="42">
        <v>2456.46</v>
      </c>
      <c r="E6" s="40"/>
      <c r="F6" s="40"/>
      <c r="G6" s="40"/>
      <c r="H6" s="46"/>
    </row>
    <row r="7" spans="1:8" x14ac:dyDescent="0.3">
      <c r="A7" s="102"/>
      <c r="B7" s="41" t="s">
        <v>99</v>
      </c>
      <c r="C7" s="36"/>
      <c r="D7" s="42">
        <v>0</v>
      </c>
      <c r="E7" s="40"/>
      <c r="F7" s="40"/>
      <c r="G7" s="40"/>
      <c r="H7" s="46"/>
    </row>
    <row r="8" spans="1:8" x14ac:dyDescent="0.3">
      <c r="A8" s="103" t="s">
        <v>77</v>
      </c>
      <c r="B8" s="104"/>
      <c r="C8" s="101" t="s">
        <v>102</v>
      </c>
      <c r="D8" s="43">
        <v>2912.319</v>
      </c>
      <c r="E8" s="40">
        <v>1</v>
      </c>
      <c r="F8" s="40" t="s">
        <v>100</v>
      </c>
      <c r="G8" s="43">
        <v>2912.319</v>
      </c>
      <c r="H8" s="46"/>
    </row>
    <row r="9" spans="1:8" x14ac:dyDescent="0.3">
      <c r="A9" s="105">
        <v>1</v>
      </c>
      <c r="B9" s="41" t="s">
        <v>96</v>
      </c>
      <c r="C9" s="101"/>
      <c r="D9" s="43">
        <v>440.38900000000001</v>
      </c>
      <c r="E9" s="40"/>
      <c r="F9" s="40"/>
      <c r="G9" s="40"/>
      <c r="H9" s="102" t="s">
        <v>101</v>
      </c>
    </row>
    <row r="10" spans="1:8" x14ac:dyDescent="0.3">
      <c r="A10" s="101"/>
      <c r="B10" s="41" t="s">
        <v>97</v>
      </c>
      <c r="C10" s="101"/>
      <c r="D10" s="43">
        <v>15.47</v>
      </c>
      <c r="E10" s="40"/>
      <c r="F10" s="40"/>
      <c r="G10" s="40"/>
      <c r="H10" s="102"/>
    </row>
    <row r="11" spans="1:8" x14ac:dyDescent="0.3">
      <c r="A11" s="101"/>
      <c r="B11" s="41" t="s">
        <v>98</v>
      </c>
      <c r="C11" s="101"/>
      <c r="D11" s="43">
        <v>2456.46</v>
      </c>
      <c r="E11" s="40"/>
      <c r="F11" s="40"/>
      <c r="G11" s="40"/>
      <c r="H11" s="102"/>
    </row>
    <row r="12" spans="1:8" x14ac:dyDescent="0.3">
      <c r="A12" s="101"/>
      <c r="B12" s="41" t="s">
        <v>99</v>
      </c>
      <c r="C12" s="101"/>
      <c r="D12" s="43">
        <v>0</v>
      </c>
      <c r="E12" s="40"/>
      <c r="F12" s="40"/>
      <c r="G12" s="40"/>
      <c r="H12" s="102"/>
    </row>
    <row r="13" spans="1:8" ht="79.2" customHeight="1" x14ac:dyDescent="0.3">
      <c r="A13" s="106" t="s">
        <v>80</v>
      </c>
      <c r="B13" s="100"/>
      <c r="C13" s="36"/>
      <c r="D13" s="42">
        <v>94.554903381643001</v>
      </c>
      <c r="E13" s="40"/>
      <c r="F13" s="40"/>
      <c r="G13" s="40"/>
      <c r="H13" s="46"/>
    </row>
    <row r="14" spans="1:8" x14ac:dyDescent="0.3">
      <c r="A14" s="101" t="s">
        <v>103</v>
      </c>
      <c r="B14" s="41" t="s">
        <v>96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1"/>
      <c r="B15" s="41" t="s">
        <v>97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1"/>
      <c r="B16" s="41" t="s">
        <v>98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1"/>
      <c r="B17" s="41" t="s">
        <v>99</v>
      </c>
      <c r="C17" s="36"/>
      <c r="D17" s="42">
        <v>74.099999999999994</v>
      </c>
      <c r="E17" s="40"/>
      <c r="F17" s="40"/>
      <c r="G17" s="40"/>
      <c r="H17" s="46"/>
    </row>
    <row r="18" spans="1:8" x14ac:dyDescent="0.3">
      <c r="A18" s="103" t="s">
        <v>82</v>
      </c>
      <c r="B18" s="104"/>
      <c r="C18" s="101" t="s">
        <v>102</v>
      </c>
      <c r="D18" s="43">
        <v>74.099999999999994</v>
      </c>
      <c r="E18" s="40">
        <v>1</v>
      </c>
      <c r="F18" s="40" t="s">
        <v>100</v>
      </c>
      <c r="G18" s="43">
        <v>74.099999999999994</v>
      </c>
      <c r="H18" s="46"/>
    </row>
    <row r="19" spans="1:8" x14ac:dyDescent="0.3">
      <c r="A19" s="105">
        <v>1</v>
      </c>
      <c r="B19" s="41" t="s">
        <v>96</v>
      </c>
      <c r="C19" s="101"/>
      <c r="D19" s="43">
        <v>0</v>
      </c>
      <c r="E19" s="40"/>
      <c r="F19" s="40"/>
      <c r="G19" s="40"/>
      <c r="H19" s="102" t="s">
        <v>101</v>
      </c>
    </row>
    <row r="20" spans="1:8" x14ac:dyDescent="0.3">
      <c r="A20" s="101"/>
      <c r="B20" s="41" t="s">
        <v>97</v>
      </c>
      <c r="C20" s="101"/>
      <c r="D20" s="43">
        <v>0</v>
      </c>
      <c r="E20" s="40"/>
      <c r="F20" s="40"/>
      <c r="G20" s="40"/>
      <c r="H20" s="102"/>
    </row>
    <row r="21" spans="1:8" x14ac:dyDescent="0.3">
      <c r="A21" s="101"/>
      <c r="B21" s="41" t="s">
        <v>98</v>
      </c>
      <c r="C21" s="101"/>
      <c r="D21" s="43">
        <v>0</v>
      </c>
      <c r="E21" s="40"/>
      <c r="F21" s="40"/>
      <c r="G21" s="40"/>
      <c r="H21" s="102"/>
    </row>
    <row r="22" spans="1:8" x14ac:dyDescent="0.3">
      <c r="A22" s="101"/>
      <c r="B22" s="41" t="s">
        <v>99</v>
      </c>
      <c r="C22" s="101"/>
      <c r="D22" s="43">
        <v>74.099999999999994</v>
      </c>
      <c r="E22" s="40"/>
      <c r="F22" s="40"/>
      <c r="G22" s="40"/>
      <c r="H22" s="102"/>
    </row>
    <row r="23" spans="1:8" x14ac:dyDescent="0.3">
      <c r="A23" s="101" t="s">
        <v>95</v>
      </c>
      <c r="B23" s="41" t="s">
        <v>96</v>
      </c>
      <c r="C23" s="36"/>
      <c r="D23" s="42">
        <v>20.454903381643</v>
      </c>
      <c r="E23" s="40"/>
      <c r="F23" s="40"/>
      <c r="G23" s="40"/>
      <c r="H23" s="46"/>
    </row>
    <row r="24" spans="1:8" x14ac:dyDescent="0.3">
      <c r="A24" s="101"/>
      <c r="B24" s="41" t="s">
        <v>97</v>
      </c>
      <c r="C24" s="36"/>
      <c r="D24" s="42">
        <v>0</v>
      </c>
      <c r="E24" s="40"/>
      <c r="F24" s="40"/>
      <c r="G24" s="40"/>
      <c r="H24" s="46"/>
    </row>
    <row r="25" spans="1:8" x14ac:dyDescent="0.3">
      <c r="A25" s="101"/>
      <c r="B25" s="41" t="s">
        <v>98</v>
      </c>
      <c r="C25" s="36"/>
      <c r="D25" s="42">
        <v>0</v>
      </c>
      <c r="E25" s="40"/>
      <c r="F25" s="40"/>
      <c r="G25" s="40"/>
      <c r="H25" s="46"/>
    </row>
    <row r="26" spans="1:8" x14ac:dyDescent="0.3">
      <c r="A26" s="101"/>
      <c r="B26" s="41" t="s">
        <v>99</v>
      </c>
      <c r="C26" s="36"/>
      <c r="D26" s="42">
        <v>74.099999999999994</v>
      </c>
      <c r="E26" s="40"/>
      <c r="F26" s="40"/>
      <c r="G26" s="40"/>
      <c r="H26" s="46"/>
    </row>
    <row r="27" spans="1:8" x14ac:dyDescent="0.3">
      <c r="A27" s="103" t="s">
        <v>25</v>
      </c>
      <c r="B27" s="104"/>
      <c r="C27" s="101" t="s">
        <v>105</v>
      </c>
      <c r="D27" s="43">
        <v>20.454903381643</v>
      </c>
      <c r="E27" s="40">
        <v>1.2999999999999999E-5</v>
      </c>
      <c r="F27" s="40" t="s">
        <v>104</v>
      </c>
      <c r="G27" s="43">
        <v>1573454.1062802</v>
      </c>
      <c r="H27" s="46"/>
    </row>
    <row r="28" spans="1:8" x14ac:dyDescent="0.3">
      <c r="A28" s="105">
        <v>1</v>
      </c>
      <c r="B28" s="41" t="s">
        <v>96</v>
      </c>
      <c r="C28" s="101"/>
      <c r="D28" s="43">
        <v>20.454903381643</v>
      </c>
      <c r="E28" s="40"/>
      <c r="F28" s="40"/>
      <c r="G28" s="40"/>
      <c r="H28" s="102" t="s">
        <v>101</v>
      </c>
    </row>
    <row r="29" spans="1:8" x14ac:dyDescent="0.3">
      <c r="A29" s="101"/>
      <c r="B29" s="41" t="s">
        <v>97</v>
      </c>
      <c r="C29" s="101"/>
      <c r="D29" s="43">
        <v>0</v>
      </c>
      <c r="E29" s="40"/>
      <c r="F29" s="40"/>
      <c r="G29" s="40"/>
      <c r="H29" s="102"/>
    </row>
    <row r="30" spans="1:8" x14ac:dyDescent="0.3">
      <c r="A30" s="101"/>
      <c r="B30" s="41" t="s">
        <v>98</v>
      </c>
      <c r="C30" s="101"/>
      <c r="D30" s="43">
        <v>0</v>
      </c>
      <c r="E30" s="40"/>
      <c r="F30" s="40"/>
      <c r="G30" s="40"/>
      <c r="H30" s="102"/>
    </row>
    <row r="31" spans="1:8" x14ac:dyDescent="0.3">
      <c r="A31" s="101"/>
      <c r="B31" s="41" t="s">
        <v>99</v>
      </c>
      <c r="C31" s="101"/>
      <c r="D31" s="43">
        <v>0</v>
      </c>
      <c r="E31" s="40"/>
      <c r="F31" s="40"/>
      <c r="G31" s="40"/>
      <c r="H31" s="102"/>
    </row>
    <row r="32" spans="1:8" ht="24.6" x14ac:dyDescent="0.3">
      <c r="A32" s="106" t="s">
        <v>84</v>
      </c>
      <c r="B32" s="100"/>
      <c r="C32" s="36"/>
      <c r="D32" s="42">
        <v>94226.950086956</v>
      </c>
      <c r="E32" s="40"/>
      <c r="F32" s="40"/>
      <c r="G32" s="40"/>
      <c r="H32" s="46"/>
    </row>
    <row r="33" spans="1:8" x14ac:dyDescent="0.3">
      <c r="A33" s="101" t="s">
        <v>106</v>
      </c>
      <c r="B33" s="41" t="s">
        <v>96</v>
      </c>
      <c r="C33" s="36"/>
      <c r="D33" s="42">
        <v>0</v>
      </c>
      <c r="E33" s="40"/>
      <c r="F33" s="40"/>
      <c r="G33" s="40"/>
      <c r="H33" s="46"/>
    </row>
    <row r="34" spans="1:8" x14ac:dyDescent="0.3">
      <c r="A34" s="101"/>
      <c r="B34" s="41" t="s">
        <v>97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1"/>
      <c r="B35" s="41" t="s">
        <v>98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1"/>
      <c r="B36" s="41" t="s">
        <v>99</v>
      </c>
      <c r="C36" s="36"/>
      <c r="D36" s="42">
        <v>94226.950086956</v>
      </c>
      <c r="E36" s="40"/>
      <c r="F36" s="40"/>
      <c r="G36" s="40"/>
      <c r="H36" s="46"/>
    </row>
    <row r="37" spans="1:8" x14ac:dyDescent="0.3">
      <c r="A37" s="103" t="s">
        <v>84</v>
      </c>
      <c r="B37" s="104"/>
      <c r="C37" s="101" t="s">
        <v>102</v>
      </c>
      <c r="D37" s="43">
        <v>299.12400000000002</v>
      </c>
      <c r="E37" s="40">
        <v>1</v>
      </c>
      <c r="F37" s="40" t="s">
        <v>100</v>
      </c>
      <c r="G37" s="43">
        <v>299.12400000000002</v>
      </c>
      <c r="H37" s="46"/>
    </row>
    <row r="38" spans="1:8" x14ac:dyDescent="0.3">
      <c r="A38" s="105">
        <v>1</v>
      </c>
      <c r="B38" s="41" t="s">
        <v>96</v>
      </c>
      <c r="C38" s="101"/>
      <c r="D38" s="43">
        <v>0</v>
      </c>
      <c r="E38" s="40"/>
      <c r="F38" s="40"/>
      <c r="G38" s="40"/>
      <c r="H38" s="102" t="s">
        <v>101</v>
      </c>
    </row>
    <row r="39" spans="1:8" x14ac:dyDescent="0.3">
      <c r="A39" s="101"/>
      <c r="B39" s="41" t="s">
        <v>97</v>
      </c>
      <c r="C39" s="101"/>
      <c r="D39" s="43">
        <v>0</v>
      </c>
      <c r="E39" s="40"/>
      <c r="F39" s="40"/>
      <c r="G39" s="40"/>
      <c r="H39" s="102"/>
    </row>
    <row r="40" spans="1:8" x14ac:dyDescent="0.3">
      <c r="A40" s="101"/>
      <c r="B40" s="41" t="s">
        <v>98</v>
      </c>
      <c r="C40" s="101"/>
      <c r="D40" s="43">
        <v>0</v>
      </c>
      <c r="E40" s="40"/>
      <c r="F40" s="40"/>
      <c r="G40" s="40"/>
      <c r="H40" s="102"/>
    </row>
    <row r="41" spans="1:8" x14ac:dyDescent="0.3">
      <c r="A41" s="101"/>
      <c r="B41" s="41" t="s">
        <v>99</v>
      </c>
      <c r="C41" s="101"/>
      <c r="D41" s="43">
        <v>299.12400000000002</v>
      </c>
      <c r="E41" s="40"/>
      <c r="F41" s="40"/>
      <c r="G41" s="40"/>
      <c r="H41" s="102"/>
    </row>
    <row r="42" spans="1:8" x14ac:dyDescent="0.3">
      <c r="A42" s="103" t="s">
        <v>84</v>
      </c>
      <c r="B42" s="104"/>
      <c r="C42" s="101" t="s">
        <v>105</v>
      </c>
      <c r="D42" s="43">
        <v>93927.826086956004</v>
      </c>
      <c r="E42" s="40">
        <v>1.2999999999999999E-5</v>
      </c>
      <c r="F42" s="40" t="s">
        <v>104</v>
      </c>
      <c r="G42" s="43">
        <v>7225217391.3043003</v>
      </c>
      <c r="H42" s="46"/>
    </row>
    <row r="43" spans="1:8" x14ac:dyDescent="0.3">
      <c r="A43" s="105">
        <v>2</v>
      </c>
      <c r="B43" s="41" t="s">
        <v>96</v>
      </c>
      <c r="C43" s="101"/>
      <c r="D43" s="43">
        <v>0</v>
      </c>
      <c r="E43" s="40"/>
      <c r="F43" s="40"/>
      <c r="G43" s="40"/>
      <c r="H43" s="102" t="s">
        <v>101</v>
      </c>
    </row>
    <row r="44" spans="1:8" x14ac:dyDescent="0.3">
      <c r="A44" s="101"/>
      <c r="B44" s="41" t="s">
        <v>97</v>
      </c>
      <c r="C44" s="101"/>
      <c r="D44" s="43">
        <v>0</v>
      </c>
      <c r="E44" s="40"/>
      <c r="F44" s="40"/>
      <c r="G44" s="40"/>
      <c r="H44" s="102"/>
    </row>
    <row r="45" spans="1:8" x14ac:dyDescent="0.3">
      <c r="A45" s="101"/>
      <c r="B45" s="41" t="s">
        <v>98</v>
      </c>
      <c r="C45" s="101"/>
      <c r="D45" s="43">
        <v>0</v>
      </c>
      <c r="E45" s="40"/>
      <c r="F45" s="40"/>
      <c r="G45" s="40"/>
      <c r="H45" s="102"/>
    </row>
    <row r="46" spans="1:8" x14ac:dyDescent="0.3">
      <c r="A46" s="101"/>
      <c r="B46" s="41" t="s">
        <v>99</v>
      </c>
      <c r="C46" s="101"/>
      <c r="D46" s="43">
        <v>93927.826086956004</v>
      </c>
      <c r="E46" s="40"/>
      <c r="F46" s="40"/>
      <c r="G46" s="40"/>
      <c r="H46" s="102"/>
    </row>
    <row r="47" spans="1:8" x14ac:dyDescent="0.3">
      <c r="A47" s="45"/>
      <c r="C47" s="45"/>
      <c r="D47" s="39"/>
      <c r="E47" s="39"/>
      <c r="F47" s="39"/>
      <c r="G47" s="39"/>
      <c r="H47" s="48"/>
    </row>
    <row r="49" spans="1:8" x14ac:dyDescent="0.3">
      <c r="A49" s="107" t="s">
        <v>107</v>
      </c>
      <c r="B49" s="107"/>
      <c r="C49" s="107"/>
      <c r="D49" s="107"/>
      <c r="E49" s="107"/>
      <c r="F49" s="107"/>
      <c r="G49" s="107"/>
      <c r="H49" s="107"/>
    </row>
    <row r="50" spans="1:8" x14ac:dyDescent="0.3">
      <c r="A50" s="107" t="s">
        <v>108</v>
      </c>
      <c r="B50" s="107"/>
      <c r="C50" s="107"/>
      <c r="D50" s="107"/>
      <c r="E50" s="107"/>
      <c r="F50" s="107"/>
      <c r="G50" s="107"/>
      <c r="H50" s="107"/>
    </row>
  </sheetData>
  <mergeCells count="29">
    <mergeCell ref="A50:H50"/>
    <mergeCell ref="A42:B42"/>
    <mergeCell ref="H43:H46"/>
    <mergeCell ref="C42:C46"/>
    <mergeCell ref="A43:A46"/>
    <mergeCell ref="A49:H49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8" t="s">
        <v>109</v>
      </c>
      <c r="B1" s="108"/>
      <c r="C1" s="108"/>
      <c r="D1" s="108"/>
      <c r="E1" s="108"/>
      <c r="F1" s="108"/>
      <c r="G1" s="108"/>
      <c r="H1" s="108"/>
    </row>
    <row r="3" spans="1:8" ht="44.25" customHeight="1" x14ac:dyDescent="0.3">
      <c r="A3" s="6" t="s">
        <v>110</v>
      </c>
      <c r="B3" s="6" t="s">
        <v>111</v>
      </c>
      <c r="C3" s="6" t="s">
        <v>112</v>
      </c>
      <c r="D3" s="6" t="s">
        <v>113</v>
      </c>
      <c r="E3" s="6" t="s">
        <v>114</v>
      </c>
      <c r="F3" s="6" t="s">
        <v>115</v>
      </c>
      <c r="G3" s="6" t="s">
        <v>116</v>
      </c>
      <c r="H3" s="6" t="s">
        <v>117</v>
      </c>
    </row>
    <row r="4" spans="1:8" ht="39" customHeight="1" x14ac:dyDescent="0.3">
      <c r="A4" s="25" t="s">
        <v>118</v>
      </c>
      <c r="B4" s="26" t="s">
        <v>100</v>
      </c>
      <c r="C4" s="27">
        <v>1</v>
      </c>
      <c r="D4" s="27">
        <v>2680.3251976948</v>
      </c>
      <c r="E4" s="26" t="s">
        <v>119</v>
      </c>
      <c r="F4" s="26"/>
      <c r="G4" s="27">
        <v>2680.3251976948</v>
      </c>
      <c r="H4" s="28" t="s">
        <v>137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2025-10-22T01:12:56Z</dcterms:modified>
  <cp:category/>
</cp:coreProperties>
</file>